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25" yWindow="1905" windowWidth="16350" windowHeight="12315"/>
  </bookViews>
  <sheets>
    <sheet name="výpočet emisní povinnosti" sheetId="8" r:id="rId1"/>
    <sheet name="výpočet" sheetId="6" r:id="rId2"/>
  </sheets>
  <definedNames>
    <definedName name="_xlnm.Print_Area" localSheetId="1">výpočet!$A$1:$X$30</definedName>
  </definedNames>
  <calcPr calcId="145621"/>
</workbook>
</file>

<file path=xl/calcChain.xml><?xml version="1.0" encoding="utf-8"?>
<calcChain xmlns="http://schemas.openxmlformats.org/spreadsheetml/2006/main">
  <c r="Q30" i="6" l="1"/>
  <c r="E14" i="6" l="1"/>
  <c r="E5" i="6"/>
  <c r="Q16" i="6" l="1"/>
  <c r="E16" i="6"/>
  <c r="I14" i="6" s="1"/>
  <c r="M12" i="6" s="1"/>
  <c r="Q10" i="6"/>
  <c r="E6" i="6"/>
  <c r="E7" i="6" s="1"/>
  <c r="J14" i="6" l="1"/>
  <c r="I10" i="6" l="1"/>
  <c r="J10" i="6" s="1"/>
  <c r="I6" i="6"/>
  <c r="J6" i="6" s="1"/>
  <c r="J17" i="6"/>
  <c r="J9" i="6" l="1"/>
  <c r="M9" i="6" l="1"/>
  <c r="O23" i="6" s="1"/>
  <c r="J13" i="6" l="1"/>
  <c r="E17" i="6" l="1"/>
  <c r="I18" i="6" s="1"/>
  <c r="J18" i="6" s="1"/>
  <c r="J21" i="6" l="1"/>
</calcChain>
</file>

<file path=xl/sharedStrings.xml><?xml version="1.0" encoding="utf-8"?>
<sst xmlns="http://schemas.openxmlformats.org/spreadsheetml/2006/main" count="167" uniqueCount="108">
  <si>
    <t>MN</t>
  </si>
  <si>
    <t>FAME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</si>
  <si>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</si>
  <si>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t>l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</si>
  <si>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</si>
  <si>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t>MJ/l</t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</si>
  <si>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</si>
  <si>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r>
      <t>gCO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/MJ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</si>
  <si>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MN</t>
    </r>
  </si>
  <si>
    <r>
      <t>gCO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</si>
  <si>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</si>
  <si>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</si>
  <si>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</si>
  <si>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</si>
  <si>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gCO</t>
    </r>
    <r>
      <rPr>
        <vertAlign val="subscript"/>
        <sz val="14"/>
        <color theme="1"/>
        <rFont val="Calibri"/>
        <family val="2"/>
        <charset val="238"/>
        <scheme val="minor"/>
      </rPr>
      <t>2</t>
    </r>
    <r>
      <rPr>
        <sz val="14"/>
        <color theme="1"/>
        <rFont val="Calibri"/>
        <family val="2"/>
        <charset val="238"/>
        <scheme val="minor"/>
      </rPr>
      <t>/MJ</t>
    </r>
  </si>
  <si>
    <t>Úspora SP</t>
  </si>
  <si>
    <t>%</t>
  </si>
  <si>
    <t>Objem</t>
  </si>
  <si>
    <t>Hodnoty</t>
  </si>
  <si>
    <t>Jednotky</t>
  </si>
  <si>
    <t>% ETOH</t>
  </si>
  <si>
    <t>BA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</si>
  <si>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</si>
  <si>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</si>
  <si>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</si>
  <si>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</si>
  <si>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t>EtOH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</si>
  <si>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</si>
  <si>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</si>
  <si>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</si>
  <si>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</si>
  <si>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t>% FAME</t>
  </si>
  <si>
    <t>volitelná hodnota</t>
  </si>
  <si>
    <t>bio v NM</t>
  </si>
  <si>
    <t>výpočet potřeby FAME dle potřebné úspory emisí</t>
  </si>
  <si>
    <t>CNG</t>
  </si>
  <si>
    <t>kg</t>
  </si>
  <si>
    <t>MJ/kg</t>
  </si>
  <si>
    <t>LPG</t>
  </si>
  <si>
    <t>m3 ETOH v BA</t>
  </si>
  <si>
    <t>m3 FAME v NM</t>
  </si>
  <si>
    <t>plnění přes CNG a LPG přes sdružení</t>
  </si>
  <si>
    <t>výsledná potřeba odběru B100</t>
  </si>
  <si>
    <t>vzorec</t>
  </si>
  <si>
    <t>vzorec pro výpočet množství B100</t>
  </si>
  <si>
    <t>m3</t>
  </si>
  <si>
    <t>Příloha č. 2</t>
  </si>
  <si>
    <t>legenda</t>
  </si>
  <si>
    <t>výhřevnost v MJ/l u BA</t>
  </si>
  <si>
    <t>emise g CO2/MJ u BA</t>
  </si>
  <si>
    <t>potřebná úspora emisí v %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</si>
  <si>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</si>
  <si>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</si>
  <si>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</si>
  <si>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</si>
  <si>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</si>
  <si>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</si>
  <si>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</si>
  <si>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</si>
  <si>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t>množství BA očištěného o veškerou biosložku v L15 (litrech při 15 stupních C)</t>
  </si>
  <si>
    <t>výhřevnost v MJ/l u ETOH</t>
  </si>
  <si>
    <t>množství ETOH (ethanolu) v L15 (litrech při 15 stupních C)</t>
  </si>
  <si>
    <t>emise g CO2/MJ u ETOH</t>
  </si>
  <si>
    <t>výhřevnost v MJ/l u NM</t>
  </si>
  <si>
    <t>emise g CO2/MJ u NM</t>
  </si>
  <si>
    <t>emise g CO2/MJ u FAME</t>
  </si>
  <si>
    <t>výhřevnost v MJ/l u FAME</t>
  </si>
  <si>
    <t>množství FAME v L15 (litrech při 15 stupních C)</t>
  </si>
  <si>
    <t>emise g CO2/MJ u CNG</t>
  </si>
  <si>
    <t>výhřevnost v MJ/kg u LPG</t>
  </si>
  <si>
    <t>emise g CO2/MJ u LPG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</si>
  <si>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BA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BA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</si>
  <si>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ET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ET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</si>
  <si>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NM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NM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</si>
  <si>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FAME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FAME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</si>
  <si>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CNG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CNG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</si>
  <si>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LPG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LPG</t>
    </r>
  </si>
  <si>
    <t>pro výpočet pro každý měsíc se vezme v potaz list nové hodnoty či staré hodnoty podle platné legislativy</t>
  </si>
  <si>
    <t>% ETOH a % FAME dle odstavce 1.1.2. bude od 1.1.2017 4,7 resp. 6,7% a od 1.5.2017 4,9 resp. 6,9%</t>
  </si>
  <si>
    <t>výhřevnost v MJ/kg u CNG</t>
  </si>
  <si>
    <t>množství CNG v kg</t>
  </si>
  <si>
    <t>(plusová hodnota povinnost odběru, mínusová přeplnění možné započítat v rámci kalendářního roku)</t>
  </si>
  <si>
    <t>množství NM očištěného o veškerou biosložku v L15 (litrech při 15 stupních C)</t>
  </si>
  <si>
    <t>množství LPG v kg</t>
  </si>
  <si>
    <t>Příloha č. 2 Smlouvy o poskytování služeb při nakládání s minerálními oleji</t>
  </si>
  <si>
    <t>Vzorec pro výpočet množství biopaliva nutného k dosažení zákonem stanovené úrovně snížení emisí</t>
  </si>
  <si>
    <t xml:space="preserve"> výdej do VDO - NM (v m3)</t>
  </si>
  <si>
    <t xml:space="preserve"> výdej do VDO - BA (v m3)</t>
  </si>
  <si>
    <t>ETBE</t>
  </si>
  <si>
    <t>přepočteno na ETOH</t>
  </si>
  <si>
    <t xml:space="preserve"> ==((J14*J15*(94,1-0,941*J23-J16))+(Q7*Q8*(94,1-0,941*J23-Q9))+(Q13*Q14*(94,1-0,941*J23-Q15))+(J6*J7*(94,1-0,941*J23-J8))+(J10*J11*(94,1-0,941*J23-J12))+(Q27*Q28*(94,1-0,941*J23-Q29))+Q36+Q42)/(J19*(J20-94,1+0,941*J23))/1000-M12</t>
  </si>
  <si>
    <t>HVO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</si>
  <si>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HVO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</si>
  <si>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HVO</t>
    </r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</si>
  <si>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>HVO</t>
    </r>
  </si>
  <si>
    <t>množství HVO v L15 (litrech při 15 stupních C)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</si>
  <si>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HVO</t>
    </r>
  </si>
  <si>
    <t>výhřevnost v MJ/l u HVO</t>
  </si>
  <si>
    <t>emise g CO2/MJ u HVO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</si>
  <si>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HVO</t>
    </r>
    <r>
      <rPr>
        <sz val="11"/>
        <color theme="1"/>
        <rFont val="Calibri"/>
        <family val="2"/>
        <charset val="238"/>
        <scheme val="minor"/>
      </rPr>
      <t>*E</t>
    </r>
    <r>
      <rPr>
        <vertAlign val="subscript"/>
        <sz val="11"/>
        <color theme="1"/>
        <rFont val="Calibri"/>
        <family val="2"/>
        <charset val="238"/>
        <scheme val="minor"/>
      </rPr>
      <t>HVO</t>
    </r>
  </si>
  <si>
    <t>UER</t>
  </si>
  <si>
    <t>maximum 1% úspory dle zákona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</si>
  <si>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UER</t>
    </r>
  </si>
  <si>
    <t>množství UER v gCO2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</si>
  <si>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§20/5</t>
    </r>
  </si>
  <si>
    <t>množství úpory v gCO2</t>
  </si>
  <si>
    <t xml:space="preserve">sdružení § 20 odst. 5 </t>
  </si>
  <si>
    <t>příloha má 1 číslovanou stranu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</si>
</sst>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bscript"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5" fillId="0" borderId="0" applyNumberFormat="0" applyFill="0" applyBorder="0" applyAlignment="0" applyProtection="0"/>
    <xf numFmtId="0" fontId="16" fillId="0" borderId="27" applyNumberFormat="0" applyFill="0" applyAlignment="0" applyProtection="0"/>
    <xf numFmtId="0" fontId="17" fillId="0" borderId="28" applyNumberFormat="0" applyFill="0" applyAlignment="0" applyProtection="0"/>
    <xf numFmtId="0" fontId="18" fillId="0" borderId="29" applyNumberFormat="0" applyFill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9" borderId="30" applyNumberFormat="0" applyAlignment="0" applyProtection="0"/>
    <xf numFmtId="0" fontId="23" fillId="10" borderId="31" applyNumberFormat="0" applyAlignment="0" applyProtection="0"/>
    <xf numFmtId="0" fontId="24" fillId="10" borderId="30" applyNumberFormat="0" applyAlignment="0" applyProtection="0"/>
    <xf numFmtId="0" fontId="25" fillId="0" borderId="32" applyNumberFormat="0" applyFill="0" applyAlignment="0" applyProtection="0"/>
    <xf numFmtId="0" fontId="26" fillId="11" borderId="33" applyNumberFormat="0" applyAlignment="0" applyProtection="0"/>
    <xf numFmtId="0" fontId="10" fillId="0" borderId="0" applyNumberFormat="0" applyFill="0" applyBorder="0" applyAlignment="0" applyProtection="0"/>
    <xf numFmtId="0" fontId="14" fillId="12" borderId="34" applyNumberFormat="0" applyFont="0" applyAlignment="0" applyProtection="0"/>
    <xf numFmtId="0" fontId="27" fillId="0" borderId="0" applyNumberFormat="0" applyFill="0" applyBorder="0" applyAlignment="0" applyProtection="0"/>
    <xf numFmtId="0" fontId="5" fillId="0" borderId="35" applyNumberFormat="0" applyFill="0" applyAlignment="0" applyProtection="0"/>
    <xf numFmtId="0" fontId="28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28" fillId="36" borderId="0" applyNumberFormat="0" applyBorder="0" applyAlignment="0" applyProtection="0"/>
    <xf numFmtId="0" fontId="29" fillId="0" borderId="0"/>
  </cellStyleXfs>
  <cellXfs count="92">
    <xf numFmtId="0" fontId="0" fillId="0" borderId="0" xfId="0"/>
    <xf numFmtId="3" fontId="0" fillId="0" borderId="0" xfId="0" applyNumberFormat="1"/>
    <xf numFmtId="0" fontId="0" fillId="0" borderId="0" xfId="0" applyBorder="1"/>
    <xf numFmtId="0" fontId="0" fillId="0" borderId="1" xfId="0" applyBorder="1"/>
    <xf numFmtId="2" fontId="0" fillId="0" borderId="2" xfId="0" applyNumberFormat="1" applyBorder="1"/>
    <xf numFmtId="0" fontId="0" fillId="0" borderId="3" xfId="0" applyBorder="1" applyAlignment="1">
      <alignment horizontal="center"/>
    </xf>
    <xf numFmtId="3" fontId="0" fillId="0" borderId="2" xfId="0" applyNumberFormat="1" applyBorder="1"/>
    <xf numFmtId="0" fontId="0" fillId="0" borderId="4" xfId="0" applyBorder="1"/>
    <xf numFmtId="2" fontId="0" fillId="0" borderId="5" xfId="0" applyNumberFormat="1" applyBorder="1"/>
    <xf numFmtId="0" fontId="0" fillId="0" borderId="6" xfId="0" applyBorder="1" applyAlignment="1">
      <alignment horizontal="center"/>
    </xf>
    <xf numFmtId="2" fontId="0" fillId="3" borderId="2" xfId="0" applyNumberFormat="1" applyFill="1" applyBorder="1"/>
    <xf numFmtId="3" fontId="0" fillId="0" borderId="5" xfId="0" applyNumberFormat="1" applyBorder="1"/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11" xfId="0" applyBorder="1"/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/>
    <xf numFmtId="0" fontId="0" fillId="0" borderId="16" xfId="0" applyBorder="1" applyAlignment="1">
      <alignment horizontal="center"/>
    </xf>
    <xf numFmtId="3" fontId="0" fillId="4" borderId="17" xfId="0" applyNumberFormat="1" applyFill="1" applyBorder="1"/>
    <xf numFmtId="3" fontId="0" fillId="3" borderId="17" xfId="0" applyNumberFormat="1" applyFill="1" applyBorder="1"/>
    <xf numFmtId="0" fontId="0" fillId="0" borderId="18" xfId="0" applyBorder="1"/>
    <xf numFmtId="0" fontId="0" fillId="0" borderId="19" xfId="0" applyBorder="1"/>
    <xf numFmtId="0" fontId="9" fillId="0" borderId="0" xfId="0" applyFont="1"/>
    <xf numFmtId="0" fontId="0" fillId="4" borderId="10" xfId="0" applyFill="1" applyBorder="1"/>
    <xf numFmtId="0" fontId="0" fillId="4" borderId="11" xfId="0" applyFill="1" applyBorder="1"/>
    <xf numFmtId="3" fontId="0" fillId="4" borderId="12" xfId="0" applyNumberFormat="1" applyFill="1" applyBorder="1"/>
    <xf numFmtId="4" fontId="0" fillId="4" borderId="17" xfId="0" applyNumberFormat="1" applyFill="1" applyBorder="1"/>
    <xf numFmtId="3" fontId="0" fillId="4" borderId="20" xfId="0" applyNumberFormat="1" applyFill="1" applyBorder="1"/>
    <xf numFmtId="3" fontId="0" fillId="4" borderId="15" xfId="0" applyNumberFormat="1" applyFill="1" applyBorder="1"/>
    <xf numFmtId="3" fontId="0" fillId="4" borderId="2" xfId="0" applyNumberFormat="1" applyFill="1" applyBorder="1"/>
    <xf numFmtId="3" fontId="0" fillId="4" borderId="8" xfId="0" applyNumberFormat="1" applyFill="1" applyBorder="1"/>
    <xf numFmtId="0" fontId="2" fillId="4" borderId="7" xfId="0" applyFont="1" applyFill="1" applyBorder="1"/>
    <xf numFmtId="0" fontId="2" fillId="4" borderId="8" xfId="0" applyFont="1" applyFill="1" applyBorder="1"/>
    <xf numFmtId="2" fontId="2" fillId="4" borderId="8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2" fontId="2" fillId="4" borderId="5" xfId="0" applyNumberFormat="1" applyFont="1" applyFill="1" applyBorder="1"/>
    <xf numFmtId="0" fontId="0" fillId="2" borderId="10" xfId="0" applyFill="1" applyBorder="1"/>
    <xf numFmtId="0" fontId="0" fillId="2" borderId="7" xfId="0" applyFill="1" applyBorder="1"/>
    <xf numFmtId="0" fontId="0" fillId="2" borderId="9" xfId="0" applyFill="1" applyBorder="1" applyAlignment="1">
      <alignment horizontal="center"/>
    </xf>
    <xf numFmtId="0" fontId="0" fillId="2" borderId="14" xfId="0" applyFill="1" applyBorder="1"/>
    <xf numFmtId="0" fontId="0" fillId="2" borderId="1" xfId="0" applyFill="1" applyBorder="1"/>
    <xf numFmtId="4" fontId="10" fillId="2" borderId="2" xfId="0" applyNumberFormat="1" applyFont="1" applyFill="1" applyBorder="1"/>
    <xf numFmtId="0" fontId="0" fillId="2" borderId="3" xfId="0" applyFill="1" applyBorder="1" applyAlignment="1">
      <alignment horizontal="center"/>
    </xf>
    <xf numFmtId="0" fontId="0" fillId="2" borderId="18" xfId="0" applyFill="1" applyBorder="1"/>
    <xf numFmtId="0" fontId="0" fillId="2" borderId="4" xfId="0" applyFill="1" applyBorder="1"/>
    <xf numFmtId="4" fontId="0" fillId="2" borderId="5" xfId="0" applyNumberFormat="1" applyFill="1" applyBorder="1"/>
    <xf numFmtId="0" fontId="0" fillId="2" borderId="6" xfId="0" applyFill="1" applyBorder="1" applyAlignment="1">
      <alignment horizontal="center"/>
    </xf>
    <xf numFmtId="4" fontId="0" fillId="0" borderId="5" xfId="0" applyNumberFormat="1" applyBorder="1"/>
    <xf numFmtId="0" fontId="11" fillId="0" borderId="0" xfId="0" applyFont="1"/>
    <xf numFmtId="3" fontId="0" fillId="3" borderId="8" xfId="0" applyNumberFormat="1" applyFill="1" applyBorder="1"/>
    <xf numFmtId="4" fontId="0" fillId="3" borderId="8" xfId="0" applyNumberFormat="1" applyFill="1" applyBorder="1"/>
    <xf numFmtId="0" fontId="0" fillId="0" borderId="0" xfId="0" applyAlignment="1">
      <alignment horizontal="left"/>
    </xf>
    <xf numFmtId="0" fontId="5" fillId="0" borderId="0" xfId="0" applyFont="1"/>
    <xf numFmtId="164" fontId="0" fillId="5" borderId="0" xfId="0" applyNumberFormat="1" applyFill="1"/>
    <xf numFmtId="164" fontId="0" fillId="4" borderId="0" xfId="0" applyNumberFormat="1" applyFill="1"/>
    <xf numFmtId="0" fontId="0" fillId="0" borderId="2" xfId="0" applyFont="1" applyBorder="1"/>
    <xf numFmtId="0" fontId="3" fillId="4" borderId="2" xfId="0" applyFont="1" applyFill="1" applyBorder="1"/>
    <xf numFmtId="0" fontId="0" fillId="0" borderId="21" xfId="0" applyBorder="1"/>
    <xf numFmtId="0" fontId="0" fillId="0" borderId="22" xfId="0" applyBorder="1"/>
    <xf numFmtId="0" fontId="5" fillId="0" borderId="22" xfId="0" applyFont="1" applyBorder="1"/>
    <xf numFmtId="0" fontId="0" fillId="0" borderId="23" xfId="0" applyBorder="1"/>
    <xf numFmtId="3" fontId="0" fillId="4" borderId="5" xfId="0" applyNumberFormat="1" applyFill="1" applyBorder="1"/>
    <xf numFmtId="0" fontId="0" fillId="0" borderId="24" xfId="0" applyBorder="1"/>
    <xf numFmtId="2" fontId="0" fillId="0" borderId="15" xfId="0" applyNumberForma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23" xfId="0" applyFont="1" applyBorder="1"/>
    <xf numFmtId="0" fontId="0" fillId="4" borderId="2" xfId="0" applyFont="1" applyFill="1" applyBorder="1"/>
    <xf numFmtId="0" fontId="0" fillId="3" borderId="0" xfId="0" applyFill="1"/>
    <xf numFmtId="0" fontId="0" fillId="0" borderId="0" xfId="0" applyAlignment="1"/>
    <xf numFmtId="0" fontId="0" fillId="0" borderId="0" xfId="0" applyAlignment="1">
      <alignment horizontal="right"/>
    </xf>
    <xf numFmtId="0" fontId="13" fillId="0" borderId="0" xfId="0" applyFont="1" applyAlignment="1"/>
    <xf numFmtId="0" fontId="0" fillId="0" borderId="0" xfId="0" applyAlignment="1">
      <alignment wrapText="1"/>
    </xf>
    <xf numFmtId="1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/>
    <xf numFmtId="4" fontId="10" fillId="3" borderId="2" xfId="0" applyNumberFormat="1" applyFont="1" applyFill="1" applyBorder="1"/>
    <xf numFmtId="3" fontId="0" fillId="2" borderId="8" xfId="0" applyNumberFormat="1" applyFill="1" applyBorder="1"/>
    <xf numFmtId="0" fontId="0" fillId="0" borderId="2" xfId="0" applyBorder="1"/>
    <xf numFmtId="3" fontId="0" fillId="3" borderId="5" xfId="0" applyNumberFormat="1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2" fontId="0" fillId="0" borderId="0" xfId="0" applyNumberFormat="1" applyAlignment="1">
      <alignment horizontal="left" wrapText="1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"/>
  <sheetViews>
    <sheetView tabSelected="1" workbookViewId="0">
      <selection activeCell="B16" sqref="B16"/>
    </sheetView>
  </sheetViews>
  <sheetFormatPr defaultRowHeight="15" x14ac:dyDescent="0.25"/>
  <sheetData>
    <row r="1" spans="2:11" ht="15.75" x14ac:dyDescent="0.25">
      <c r="B1" s="89" t="s">
        <v>84</v>
      </c>
      <c r="C1" s="89"/>
      <c r="D1" s="89"/>
      <c r="E1" s="89"/>
      <c r="F1" s="89"/>
      <c r="G1" s="89"/>
      <c r="H1" s="89"/>
      <c r="I1" s="89"/>
    </row>
    <row r="6" spans="2:11" ht="15.75" x14ac:dyDescent="0.25">
      <c r="B6" s="90" t="s">
        <v>85</v>
      </c>
      <c r="C6" s="90"/>
      <c r="D6" s="90"/>
      <c r="E6" s="90"/>
      <c r="F6" s="90"/>
      <c r="G6" s="90"/>
      <c r="H6" s="90"/>
      <c r="I6" s="77"/>
      <c r="J6" s="77"/>
      <c r="K6" s="77"/>
    </row>
    <row r="7" spans="2:11" x14ac:dyDescent="0.25">
      <c r="B7" s="90"/>
      <c r="C7" s="90"/>
      <c r="D7" s="90"/>
      <c r="E7" s="90"/>
      <c r="F7" s="90"/>
      <c r="G7" s="90"/>
      <c r="H7" s="90"/>
    </row>
    <row r="8" spans="2:11" ht="15" customHeight="1" x14ac:dyDescent="0.25">
      <c r="C8" s="78"/>
      <c r="D8" s="78"/>
      <c r="E8" s="78"/>
      <c r="F8" s="78"/>
      <c r="G8" s="78"/>
      <c r="H8" s="78"/>
    </row>
    <row r="9" spans="2:11" x14ac:dyDescent="0.25">
      <c r="B9" s="87" t="s">
        <v>77</v>
      </c>
      <c r="C9" s="87"/>
      <c r="D9" s="87"/>
      <c r="E9" s="87"/>
      <c r="F9" s="87"/>
      <c r="G9" s="87"/>
      <c r="H9" s="87"/>
    </row>
    <row r="10" spans="2:11" x14ac:dyDescent="0.25">
      <c r="B10" s="87"/>
      <c r="C10" s="87"/>
      <c r="D10" s="87"/>
      <c r="E10" s="87"/>
      <c r="F10" s="87"/>
      <c r="G10" s="87"/>
      <c r="H10" s="87"/>
    </row>
    <row r="11" spans="2:11" ht="15" customHeight="1" x14ac:dyDescent="0.25">
      <c r="C11" s="78"/>
      <c r="D11" s="78"/>
      <c r="E11" s="78"/>
      <c r="F11" s="78"/>
      <c r="G11" s="78"/>
      <c r="H11" s="78"/>
    </row>
    <row r="12" spans="2:11" x14ac:dyDescent="0.25">
      <c r="B12" s="87" t="s">
        <v>78</v>
      </c>
      <c r="C12" s="87"/>
      <c r="D12" s="87"/>
      <c r="E12" s="87"/>
      <c r="F12" s="87"/>
      <c r="G12" s="87"/>
      <c r="H12" s="87"/>
    </row>
    <row r="13" spans="2:11" x14ac:dyDescent="0.25">
      <c r="B13" s="87"/>
      <c r="C13" s="87"/>
      <c r="D13" s="87"/>
      <c r="E13" s="87"/>
      <c r="F13" s="87"/>
      <c r="G13" s="87"/>
      <c r="H13" s="87"/>
    </row>
    <row r="15" spans="2:11" x14ac:dyDescent="0.25">
      <c r="B15" s="88" t="s">
        <v>107</v>
      </c>
      <c r="C15" s="88"/>
      <c r="D15" s="88"/>
    </row>
    <row r="22" spans="8:9" x14ac:dyDescent="0.25">
      <c r="H22" s="75"/>
      <c r="I22" s="75"/>
    </row>
    <row r="30" spans="8:9" x14ac:dyDescent="0.25">
      <c r="H30" s="75"/>
      <c r="I30" s="75"/>
    </row>
  </sheetData>
  <mergeCells count="5">
    <mergeCell ref="B12:H13"/>
    <mergeCell ref="B15:D15"/>
    <mergeCell ref="B1:I1"/>
    <mergeCell ref="B6:H7"/>
    <mergeCell ref="B9:H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3"/>
  <sheetViews>
    <sheetView zoomScale="80" zoomScaleNormal="80" workbookViewId="0">
      <selection activeCell="G31" sqref="G31"/>
    </sheetView>
  </sheetViews>
  <sheetFormatPr defaultColWidth="12.42578125" defaultRowHeight="15" x14ac:dyDescent="0.25"/>
  <cols>
    <col min="6" max="6" width="16" bestFit="1" customWidth="1"/>
    <col min="7" max="7" width="12.140625" customWidth="1"/>
    <col min="8" max="8" width="12.42578125" bestFit="1" customWidth="1"/>
    <col min="9" max="9" width="13.140625" customWidth="1"/>
    <col min="10" max="10" width="21.42578125" bestFit="1" customWidth="1"/>
    <col min="11" max="11" width="11" bestFit="1" customWidth="1"/>
    <col min="13" max="13" width="15.7109375" bestFit="1" customWidth="1"/>
    <col min="17" max="17" width="29.28515625" bestFit="1" customWidth="1"/>
    <col min="23" max="23" width="82.42578125" customWidth="1"/>
  </cols>
  <sheetData>
    <row r="1" spans="1:23" ht="14.45" x14ac:dyDescent="0.3">
      <c r="A1" s="57"/>
    </row>
    <row r="2" spans="1:23" ht="26.25" x14ac:dyDescent="0.4">
      <c r="A2" s="57"/>
      <c r="B2" s="54" t="s">
        <v>46</v>
      </c>
      <c r="E2" s="1"/>
      <c r="G2" s="14"/>
      <c r="H2" s="15"/>
      <c r="I2" s="15"/>
      <c r="J2" s="15"/>
      <c r="K2" s="16"/>
      <c r="W2" s="76"/>
    </row>
    <row r="3" spans="1:23" ht="21.75" thickBot="1" x14ac:dyDescent="0.4">
      <c r="A3" s="57"/>
      <c r="E3" s="1"/>
      <c r="G3" s="17" t="s">
        <v>34</v>
      </c>
      <c r="H3" s="17"/>
      <c r="K3" s="81"/>
    </row>
    <row r="4" spans="1:23" ht="14.45" x14ac:dyDescent="0.3">
      <c r="A4" s="57"/>
      <c r="B4" s="28"/>
      <c r="C4" s="29"/>
      <c r="D4" s="29"/>
      <c r="E4" s="30"/>
      <c r="G4" s="63"/>
      <c r="H4" s="18"/>
      <c r="I4" s="19" t="s">
        <v>17</v>
      </c>
      <c r="J4" s="18" t="s">
        <v>18</v>
      </c>
      <c r="K4" s="20" t="s">
        <v>19</v>
      </c>
    </row>
    <row r="5" spans="1:23" ht="18.75" thickBot="1" x14ac:dyDescent="0.4">
      <c r="A5" s="57"/>
      <c r="B5" s="21" t="s">
        <v>87</v>
      </c>
      <c r="C5" s="2"/>
      <c r="D5" s="2"/>
      <c r="E5" s="24">
        <f>E2/1000</f>
        <v>0</v>
      </c>
      <c r="G5" s="66"/>
      <c r="H5" s="26"/>
      <c r="I5" s="70" t="s">
        <v>3</v>
      </c>
      <c r="J5" s="26"/>
      <c r="K5" s="71"/>
      <c r="O5" t="s">
        <v>41</v>
      </c>
      <c r="U5" t="s">
        <v>47</v>
      </c>
      <c r="V5" s="61" t="s">
        <v>22</v>
      </c>
      <c r="W5" s="61" t="s">
        <v>59</v>
      </c>
    </row>
    <row r="6" spans="1:23" ht="18.75" thickBot="1" x14ac:dyDescent="0.4">
      <c r="A6" s="57"/>
      <c r="B6" s="21" t="s">
        <v>20</v>
      </c>
      <c r="C6" s="2"/>
      <c r="D6" s="2"/>
      <c r="E6" s="31">
        <f>4.9</f>
        <v>4.9000000000000004</v>
      </c>
      <c r="G6" s="65" t="s">
        <v>21</v>
      </c>
      <c r="H6" s="68" t="s">
        <v>22</v>
      </c>
      <c r="I6" s="33">
        <f>E5*1000-E7*1000-D22</f>
        <v>0</v>
      </c>
      <c r="J6" s="69">
        <f>I6</f>
        <v>0</v>
      </c>
      <c r="K6" s="22" t="s">
        <v>3</v>
      </c>
      <c r="V6" s="61" t="s">
        <v>23</v>
      </c>
      <c r="W6" s="61" t="s">
        <v>48</v>
      </c>
    </row>
    <row r="7" spans="1:23" ht="17.649999999999999" thickBot="1" x14ac:dyDescent="0.4">
      <c r="A7" s="57"/>
      <c r="B7" s="25" t="s">
        <v>39</v>
      </c>
      <c r="C7" s="26"/>
      <c r="D7" s="26"/>
      <c r="E7" s="32">
        <f>E5/100*E6</f>
        <v>0</v>
      </c>
      <c r="G7" s="65"/>
      <c r="H7" s="3" t="s">
        <v>23</v>
      </c>
      <c r="I7" s="34"/>
      <c r="J7" s="4">
        <v>32.200000000000003</v>
      </c>
      <c r="K7" s="5" t="s">
        <v>5</v>
      </c>
      <c r="O7" s="42" t="s">
        <v>35</v>
      </c>
      <c r="P7" s="43" t="s">
        <v>51</v>
      </c>
      <c r="Q7" s="55">
        <v>0</v>
      </c>
      <c r="R7" s="44" t="s">
        <v>36</v>
      </c>
      <c r="V7" s="61" t="s">
        <v>24</v>
      </c>
      <c r="W7" s="61" t="s">
        <v>49</v>
      </c>
    </row>
    <row r="8" spans="1:23" ht="17.100000000000001" x14ac:dyDescent="0.35">
      <c r="A8" s="57"/>
      <c r="G8" s="65"/>
      <c r="H8" s="3" t="s">
        <v>24</v>
      </c>
      <c r="I8" s="34"/>
      <c r="J8" s="4">
        <v>93.3</v>
      </c>
      <c r="K8" s="5" t="s">
        <v>7</v>
      </c>
      <c r="M8" t="s">
        <v>43</v>
      </c>
      <c r="O8" s="45"/>
      <c r="P8" s="46" t="s">
        <v>52</v>
      </c>
      <c r="Q8" s="47">
        <v>45.1</v>
      </c>
      <c r="R8" s="48" t="s">
        <v>37</v>
      </c>
      <c r="V8" s="61" t="s">
        <v>25</v>
      </c>
      <c r="W8" s="61" t="s">
        <v>71</v>
      </c>
    </row>
    <row r="9" spans="1:23" ht="18.75" thickBot="1" x14ac:dyDescent="0.4">
      <c r="A9" s="57"/>
      <c r="G9" s="72"/>
      <c r="H9" s="7" t="s">
        <v>25</v>
      </c>
      <c r="I9" s="34"/>
      <c r="J9" s="53">
        <f>J6*J7*J8</f>
        <v>0</v>
      </c>
      <c r="K9" s="9" t="s">
        <v>9</v>
      </c>
      <c r="M9" s="59">
        <f>((J14*J15*(94.1-0.941*J23-J16))+(Q7*Q8*(94.1-0.941*J23-Q9))+(Q13*Q14*(94.1-0.941*J23-Q15))+(J6*J7*(94.1-0.941*J23-J8))+(J10*J11*(94.1-0.941*J23-J12))+(Q27*Q28*(94.1-0.941*J23-Q29))+Q36+Q42)/(J19*(J20-94.1+0.941*J23))/1000-M12</f>
        <v>0</v>
      </c>
      <c r="N9" t="s">
        <v>45</v>
      </c>
      <c r="O9" s="45"/>
      <c r="P9" s="46" t="s">
        <v>53</v>
      </c>
      <c r="Q9" s="47">
        <v>69.3</v>
      </c>
      <c r="R9" s="48" t="s">
        <v>7</v>
      </c>
      <c r="V9" s="61" t="s">
        <v>27</v>
      </c>
      <c r="W9" s="61" t="s">
        <v>61</v>
      </c>
    </row>
    <row r="10" spans="1:23" ht="18.75" thickBot="1" x14ac:dyDescent="0.4">
      <c r="A10" s="57"/>
      <c r="G10" s="65" t="s">
        <v>26</v>
      </c>
      <c r="H10" s="3" t="s">
        <v>27</v>
      </c>
      <c r="I10" s="35">
        <f>E7*1000+D22</f>
        <v>0</v>
      </c>
      <c r="J10" s="4">
        <f>I10</f>
        <v>0</v>
      </c>
      <c r="K10" s="5" t="s">
        <v>3</v>
      </c>
      <c r="O10" s="49"/>
      <c r="P10" s="50" t="s">
        <v>54</v>
      </c>
      <c r="Q10" s="51">
        <f>Q7*Q8*Q9</f>
        <v>0</v>
      </c>
      <c r="R10" s="52" t="s">
        <v>9</v>
      </c>
      <c r="V10" s="61" t="s">
        <v>28</v>
      </c>
      <c r="W10" s="61" t="s">
        <v>60</v>
      </c>
    </row>
    <row r="11" spans="1:23" ht="17.100000000000001" x14ac:dyDescent="0.35">
      <c r="A11" s="57"/>
      <c r="E11" s="1"/>
      <c r="G11" s="65"/>
      <c r="H11" s="3" t="s">
        <v>28</v>
      </c>
      <c r="I11" s="34"/>
      <c r="J11" s="4">
        <v>21</v>
      </c>
      <c r="K11" s="5" t="s">
        <v>5</v>
      </c>
      <c r="M11" t="s">
        <v>33</v>
      </c>
      <c r="V11" s="61" t="s">
        <v>29</v>
      </c>
      <c r="W11" s="61" t="s">
        <v>62</v>
      </c>
    </row>
    <row r="12" spans="1:23" ht="17.649999999999999" thickBot="1" x14ac:dyDescent="0.4">
      <c r="A12" s="57"/>
      <c r="E12" s="1"/>
      <c r="G12" s="65"/>
      <c r="H12" s="3" t="s">
        <v>29</v>
      </c>
      <c r="I12" s="34"/>
      <c r="J12" s="10">
        <v>0</v>
      </c>
      <c r="K12" s="5" t="s">
        <v>7</v>
      </c>
      <c r="M12" s="60">
        <f>(I14/((100-E15)/100)-I14)/1000</f>
        <v>0</v>
      </c>
      <c r="N12" t="s">
        <v>45</v>
      </c>
      <c r="V12" s="61" t="s">
        <v>30</v>
      </c>
      <c r="W12" s="61" t="s">
        <v>72</v>
      </c>
    </row>
    <row r="13" spans="1:23" ht="18.75" thickBot="1" x14ac:dyDescent="0.4">
      <c r="A13" s="57"/>
      <c r="B13" s="28"/>
      <c r="C13" s="29"/>
      <c r="D13" s="29"/>
      <c r="E13" s="30"/>
      <c r="G13" s="72"/>
      <c r="H13" s="7" t="s">
        <v>30</v>
      </c>
      <c r="I13" s="67"/>
      <c r="J13" s="8">
        <f>J10*J11*J12</f>
        <v>0</v>
      </c>
      <c r="K13" s="9" t="s">
        <v>9</v>
      </c>
      <c r="O13" s="42" t="s">
        <v>38</v>
      </c>
      <c r="P13" s="43" t="s">
        <v>55</v>
      </c>
      <c r="Q13" s="56">
        <v>0</v>
      </c>
      <c r="R13" s="44" t="s">
        <v>36</v>
      </c>
      <c r="V13" s="61" t="s">
        <v>2</v>
      </c>
      <c r="W13" s="61" t="s">
        <v>82</v>
      </c>
    </row>
    <row r="14" spans="1:23" ht="18" x14ac:dyDescent="0.35">
      <c r="A14" s="57"/>
      <c r="B14" s="21" t="s">
        <v>86</v>
      </c>
      <c r="C14" s="2"/>
      <c r="D14" s="2"/>
      <c r="E14" s="24">
        <f>E11/1000</f>
        <v>0</v>
      </c>
      <c r="G14" s="64" t="s">
        <v>0</v>
      </c>
      <c r="H14" s="3" t="s">
        <v>2</v>
      </c>
      <c r="I14" s="33">
        <f>E14*1000-E16*1000</f>
        <v>0</v>
      </c>
      <c r="J14" s="4">
        <f>I14</f>
        <v>0</v>
      </c>
      <c r="K14" s="5" t="s">
        <v>3</v>
      </c>
      <c r="O14" s="45"/>
      <c r="P14" s="46" t="s">
        <v>56</v>
      </c>
      <c r="Q14" s="47">
        <v>46</v>
      </c>
      <c r="R14" s="48" t="s">
        <v>37</v>
      </c>
      <c r="V14" s="61" t="s">
        <v>4</v>
      </c>
      <c r="W14" s="61" t="s">
        <v>63</v>
      </c>
    </row>
    <row r="15" spans="1:23" ht="17.100000000000001" x14ac:dyDescent="0.35">
      <c r="A15" s="57"/>
      <c r="B15" s="21" t="s">
        <v>31</v>
      </c>
      <c r="C15" s="2"/>
      <c r="D15" s="2"/>
      <c r="E15" s="31">
        <v>6.9</v>
      </c>
      <c r="G15" s="64"/>
      <c r="H15" s="3" t="s">
        <v>4</v>
      </c>
      <c r="I15" s="6"/>
      <c r="J15" s="4">
        <v>35.9</v>
      </c>
      <c r="K15" s="5" t="s">
        <v>5</v>
      </c>
      <c r="O15" s="45"/>
      <c r="P15" s="46" t="s">
        <v>57</v>
      </c>
      <c r="Q15" s="47">
        <v>73.599999999999994</v>
      </c>
      <c r="R15" s="48" t="s">
        <v>7</v>
      </c>
      <c r="V15" s="61" t="s">
        <v>6</v>
      </c>
      <c r="W15" s="61" t="s">
        <v>64</v>
      </c>
    </row>
    <row r="16" spans="1:23" ht="17.649999999999999" thickBot="1" x14ac:dyDescent="0.4">
      <c r="A16" s="57"/>
      <c r="B16" s="21" t="s">
        <v>40</v>
      </c>
      <c r="C16" s="2"/>
      <c r="D16" s="2"/>
      <c r="E16" s="23">
        <f>E14/100*E15</f>
        <v>0</v>
      </c>
      <c r="G16" s="64"/>
      <c r="H16" s="3" t="s">
        <v>6</v>
      </c>
      <c r="I16" s="6"/>
      <c r="J16" s="4">
        <v>95.1</v>
      </c>
      <c r="K16" s="5" t="s">
        <v>7</v>
      </c>
      <c r="O16" s="49"/>
      <c r="P16" s="50" t="s">
        <v>58</v>
      </c>
      <c r="Q16" s="51">
        <f>Q13*Q14*Q15</f>
        <v>0</v>
      </c>
      <c r="R16" s="52" t="s">
        <v>9</v>
      </c>
      <c r="V16" s="61" t="s">
        <v>8</v>
      </c>
      <c r="W16" s="61" t="s">
        <v>73</v>
      </c>
    </row>
    <row r="17" spans="1:23" ht="18.75" thickBot="1" x14ac:dyDescent="0.4">
      <c r="A17" s="57"/>
      <c r="B17" s="25" t="s">
        <v>42</v>
      </c>
      <c r="C17" s="26"/>
      <c r="D17" s="26"/>
      <c r="E17" s="32">
        <f>O23</f>
        <v>0</v>
      </c>
      <c r="G17" s="66"/>
      <c r="H17" s="7" t="s">
        <v>8</v>
      </c>
      <c r="I17" s="6"/>
      <c r="J17" s="8">
        <f>J14*J15*J16</f>
        <v>0</v>
      </c>
      <c r="K17" s="9" t="s">
        <v>9</v>
      </c>
      <c r="V17" s="61" t="s">
        <v>10</v>
      </c>
      <c r="W17" s="61" t="s">
        <v>67</v>
      </c>
    </row>
    <row r="18" spans="1:23" ht="18" x14ac:dyDescent="0.35">
      <c r="A18" s="57"/>
      <c r="G18" s="64" t="s">
        <v>1</v>
      </c>
      <c r="H18" s="3" t="s">
        <v>10</v>
      </c>
      <c r="I18" s="35">
        <f>(E16+E17+E20)*1000</f>
        <v>0</v>
      </c>
      <c r="J18" s="4">
        <f>I18</f>
        <v>0</v>
      </c>
      <c r="K18" s="5" t="s">
        <v>3</v>
      </c>
      <c r="V18" s="61" t="s">
        <v>11</v>
      </c>
      <c r="W18" s="61" t="s">
        <v>66</v>
      </c>
    </row>
    <row r="19" spans="1:23" ht="17.100000000000001" x14ac:dyDescent="0.35">
      <c r="A19" s="57"/>
      <c r="G19" s="64"/>
      <c r="H19" s="3" t="s">
        <v>11</v>
      </c>
      <c r="I19" s="6"/>
      <c r="J19" s="4">
        <v>33</v>
      </c>
      <c r="K19" s="5" t="s">
        <v>5</v>
      </c>
      <c r="V19" s="61" t="s">
        <v>12</v>
      </c>
      <c r="W19" s="61" t="s">
        <v>65</v>
      </c>
    </row>
    <row r="20" spans="1:23" ht="17.100000000000001" x14ac:dyDescent="0.35">
      <c r="A20" s="57"/>
      <c r="G20" s="64"/>
      <c r="H20" s="3" t="s">
        <v>12</v>
      </c>
      <c r="I20" s="6"/>
      <c r="J20" s="10">
        <v>0</v>
      </c>
      <c r="K20" s="5" t="s">
        <v>7</v>
      </c>
      <c r="V20" s="61" t="s">
        <v>13</v>
      </c>
      <c r="W20" s="61" t="s">
        <v>74</v>
      </c>
    </row>
    <row r="21" spans="1:23" ht="18.75" thickBot="1" x14ac:dyDescent="0.4">
      <c r="A21" s="57"/>
      <c r="B21" t="s">
        <v>88</v>
      </c>
      <c r="G21" s="64"/>
      <c r="H21" s="7" t="s">
        <v>13</v>
      </c>
      <c r="I21" s="11"/>
      <c r="J21" s="8">
        <f>J18*J19*J20</f>
        <v>0</v>
      </c>
      <c r="K21" s="9" t="s">
        <v>9</v>
      </c>
      <c r="V21" s="73" t="s">
        <v>51</v>
      </c>
      <c r="W21" s="61" t="s">
        <v>80</v>
      </c>
    </row>
    <row r="22" spans="1:23" ht="20.25" x14ac:dyDescent="0.35">
      <c r="A22" s="57"/>
      <c r="B22" t="s">
        <v>89</v>
      </c>
      <c r="D22">
        <v>0</v>
      </c>
      <c r="G22" s="64"/>
      <c r="H22" s="36"/>
      <c r="I22" s="37"/>
      <c r="J22" s="38"/>
      <c r="K22" s="12" t="s">
        <v>14</v>
      </c>
      <c r="M22" s="1"/>
      <c r="O22" t="s">
        <v>42</v>
      </c>
      <c r="V22" s="61" t="s">
        <v>52</v>
      </c>
      <c r="W22" s="61" t="s">
        <v>79</v>
      </c>
    </row>
    <row r="23" spans="1:23" ht="20.25" thickBot="1" x14ac:dyDescent="0.4">
      <c r="A23" s="57"/>
      <c r="G23" s="66"/>
      <c r="H23" s="39" t="s">
        <v>15</v>
      </c>
      <c r="I23" s="40"/>
      <c r="J23" s="41">
        <v>6</v>
      </c>
      <c r="K23" s="13" t="s">
        <v>16</v>
      </c>
      <c r="L23" s="27"/>
      <c r="M23" s="1"/>
      <c r="O23" s="59">
        <f>M9</f>
        <v>0</v>
      </c>
      <c r="P23" t="s">
        <v>45</v>
      </c>
      <c r="V23" s="61" t="s">
        <v>53</v>
      </c>
      <c r="W23" s="61" t="s">
        <v>68</v>
      </c>
    </row>
    <row r="24" spans="1:23" ht="30.75" customHeight="1" x14ac:dyDescent="0.35">
      <c r="A24" s="57"/>
      <c r="K24" s="81"/>
      <c r="O24" s="91" t="s">
        <v>81</v>
      </c>
      <c r="P24" s="91"/>
      <c r="Q24" s="91"/>
      <c r="R24" s="91"/>
      <c r="S24" s="91"/>
      <c r="T24" s="91"/>
      <c r="V24" s="61" t="s">
        <v>54</v>
      </c>
      <c r="W24" s="61" t="s">
        <v>75</v>
      </c>
    </row>
    <row r="25" spans="1:23" ht="18" x14ac:dyDescent="0.35">
      <c r="A25" t="s">
        <v>44</v>
      </c>
      <c r="G25" s="74" t="s">
        <v>32</v>
      </c>
      <c r="H25" s="74"/>
      <c r="K25" s="81"/>
      <c r="M25" s="82"/>
      <c r="V25" s="61" t="s">
        <v>55</v>
      </c>
      <c r="W25" s="61" t="s">
        <v>83</v>
      </c>
    </row>
    <row r="26" spans="1:23" ht="18.75" thickBot="1" x14ac:dyDescent="0.4">
      <c r="A26" t="s">
        <v>90</v>
      </c>
      <c r="M26" s="82"/>
      <c r="N26" s="82"/>
      <c r="V26" s="61" t="s">
        <v>56</v>
      </c>
      <c r="W26" s="61" t="s">
        <v>69</v>
      </c>
    </row>
    <row r="27" spans="1:23" ht="17.100000000000001" x14ac:dyDescent="0.35">
      <c r="A27" s="57"/>
      <c r="J27" s="1"/>
      <c r="M27" s="1"/>
      <c r="O27" s="42" t="s">
        <v>91</v>
      </c>
      <c r="P27" s="43" t="s">
        <v>92</v>
      </c>
      <c r="Q27" s="55"/>
      <c r="R27" s="44" t="s">
        <v>3</v>
      </c>
      <c r="V27" s="61" t="s">
        <v>57</v>
      </c>
      <c r="W27" s="61" t="s">
        <v>70</v>
      </c>
    </row>
    <row r="28" spans="1:23" ht="17.100000000000001" x14ac:dyDescent="0.35">
      <c r="D28" s="58"/>
      <c r="M28" s="1"/>
      <c r="O28" s="45"/>
      <c r="P28" s="46" t="s">
        <v>93</v>
      </c>
      <c r="Q28" s="47">
        <v>34</v>
      </c>
      <c r="R28" s="48" t="s">
        <v>5</v>
      </c>
      <c r="V28" s="61" t="s">
        <v>58</v>
      </c>
      <c r="W28" s="61" t="s">
        <v>76</v>
      </c>
    </row>
    <row r="29" spans="1:23" ht="18" x14ac:dyDescent="0.35">
      <c r="O29" s="45"/>
      <c r="P29" s="46" t="s">
        <v>94</v>
      </c>
      <c r="Q29" s="83">
        <v>25</v>
      </c>
      <c r="R29" s="48" t="s">
        <v>7</v>
      </c>
      <c r="V29" s="61" t="s">
        <v>92</v>
      </c>
      <c r="W29" s="61" t="s">
        <v>95</v>
      </c>
    </row>
    <row r="30" spans="1:23" ht="18.75" thickBot="1" x14ac:dyDescent="0.4">
      <c r="A30" s="57"/>
      <c r="M30" s="82"/>
      <c r="O30" s="49"/>
      <c r="P30" s="50" t="s">
        <v>96</v>
      </c>
      <c r="Q30" s="51">
        <f>Q27*Q28*Q29</f>
        <v>0</v>
      </c>
      <c r="R30" s="52" t="s">
        <v>9</v>
      </c>
      <c r="V30" s="61" t="s">
        <v>93</v>
      </c>
      <c r="W30" s="61" t="s">
        <v>97</v>
      </c>
    </row>
    <row r="31" spans="1:23" ht="17.100000000000001" x14ac:dyDescent="0.35">
      <c r="V31" s="61" t="s">
        <v>94</v>
      </c>
      <c r="W31" s="61" t="s">
        <v>98</v>
      </c>
    </row>
    <row r="32" spans="1:23" ht="17.649999999999999" thickBot="1" x14ac:dyDescent="0.4">
      <c r="V32" s="61" t="s">
        <v>96</v>
      </c>
      <c r="W32" s="61" t="s">
        <v>99</v>
      </c>
    </row>
    <row r="33" spans="15:28" ht="18" x14ac:dyDescent="0.35">
      <c r="O33" s="42" t="s">
        <v>100</v>
      </c>
      <c r="P33" s="43"/>
      <c r="Q33" s="84" t="s">
        <v>101</v>
      </c>
      <c r="R33" s="44"/>
      <c r="V33" s="85" t="s">
        <v>102</v>
      </c>
      <c r="W33" s="85" t="s">
        <v>103</v>
      </c>
    </row>
    <row r="34" spans="15:28" ht="18" x14ac:dyDescent="0.35">
      <c r="O34" s="45"/>
      <c r="P34" s="46"/>
      <c r="Q34" s="47"/>
      <c r="R34" s="48"/>
      <c r="V34" s="85" t="s">
        <v>104</v>
      </c>
      <c r="W34" s="85" t="s">
        <v>105</v>
      </c>
    </row>
    <row r="35" spans="15:28" ht="18.75" x14ac:dyDescent="0.3">
      <c r="O35" s="45"/>
      <c r="P35" s="46"/>
      <c r="Q35" s="47"/>
      <c r="R35" s="48"/>
      <c r="V35" s="62" t="s">
        <v>15</v>
      </c>
      <c r="W35" s="61" t="s">
        <v>50</v>
      </c>
    </row>
    <row r="36" spans="15:28" ht="17.649999999999999" thickBot="1" x14ac:dyDescent="0.4">
      <c r="O36" s="49"/>
      <c r="P36" s="50" t="s">
        <v>102</v>
      </c>
      <c r="Q36" s="86"/>
      <c r="R36" s="52" t="s">
        <v>9</v>
      </c>
    </row>
    <row r="38" spans="15:28" thickBot="1" x14ac:dyDescent="0.3"/>
    <row r="39" spans="15:28" x14ac:dyDescent="0.25">
      <c r="O39" s="42" t="s">
        <v>106</v>
      </c>
      <c r="P39" s="43"/>
      <c r="Q39" s="84"/>
      <c r="R39" s="44"/>
    </row>
    <row r="40" spans="15:28" ht="14.25" x14ac:dyDescent="0.25">
      <c r="O40" s="45"/>
      <c r="P40" s="46"/>
      <c r="Q40" s="47"/>
      <c r="R40" s="48"/>
    </row>
    <row r="41" spans="15:28" ht="14.25" x14ac:dyDescent="0.25">
      <c r="O41" s="45"/>
      <c r="P41" s="46"/>
      <c r="Q41" s="47"/>
      <c r="R41" s="48"/>
    </row>
    <row r="42" spans="15:28" ht="18.75" thickBot="1" x14ac:dyDescent="0.4">
      <c r="O42" s="49"/>
      <c r="P42" s="50" t="s">
        <v>104</v>
      </c>
      <c r="Q42" s="86"/>
      <c r="R42" s="52" t="s">
        <v>9</v>
      </c>
    </row>
    <row r="44" spans="15:28" x14ac:dyDescent="0.25">
      <c r="Q44" s="80"/>
      <c r="X44" s="79"/>
      <c r="AB44" s="80"/>
    </row>
    <row r="45" spans="15:28" x14ac:dyDescent="0.25">
      <c r="Q45" s="80"/>
      <c r="X45" s="79"/>
      <c r="AB45" s="80"/>
    </row>
    <row r="46" spans="15:28" x14ac:dyDescent="0.25">
      <c r="Q46" s="80"/>
      <c r="X46" s="79"/>
      <c r="AB46" s="80"/>
    </row>
    <row r="47" spans="15:28" x14ac:dyDescent="0.25">
      <c r="Q47" s="80"/>
      <c r="X47" s="79"/>
      <c r="AB47" s="80"/>
    </row>
    <row r="48" spans="15:28" x14ac:dyDescent="0.25">
      <c r="Q48" s="80"/>
      <c r="X48" s="79"/>
      <c r="AB48" s="80"/>
    </row>
    <row r="49" spans="17:28" x14ac:dyDescent="0.25">
      <c r="Q49" s="80"/>
      <c r="X49" s="79"/>
      <c r="AB49" s="80"/>
    </row>
    <row r="50" spans="17:28" x14ac:dyDescent="0.25">
      <c r="Q50" s="80"/>
      <c r="X50" s="79"/>
      <c r="AB50" s="80"/>
    </row>
    <row r="51" spans="17:28" x14ac:dyDescent="0.25">
      <c r="Q51" s="80"/>
      <c r="X51" s="79"/>
      <c r="AB51" s="80"/>
    </row>
    <row r="52" spans="17:28" x14ac:dyDescent="0.25">
      <c r="Q52" s="80"/>
      <c r="X52" s="79"/>
      <c r="AB52" s="80"/>
    </row>
    <row r="53" spans="17:28" x14ac:dyDescent="0.25">
      <c r="Q53" s="80"/>
      <c r="X53" s="79"/>
      <c r="AB53" s="80"/>
    </row>
  </sheetData>
  <mergeCells count="1">
    <mergeCell ref="O24:T24"/>
  </mergeCells>
  <pageMargins left="0.70866141732283472" right="0.70866141732283472" top="0.78740157480314965" bottom="0.78740157480314965" header="0.31496062992125984" footer="0.31496062992125984"/>
  <pageSetup paperSize="8" scale="48" fitToHeight="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výpočet emisní povinnosti</vt:lpstr>
      <vt:lpstr>výpočet</vt:lpstr>
      <vt:lpstr>výpočet!Oblast_tisku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Matochová Michala</cp:lastModifiedBy>
  <cp:lastPrinted>2020-04-14T12:48:11Z</cp:lastPrinted>
  <dcterms:created xsi:type="dcterms:W3CDTF">2015-11-06T07:34:44Z</dcterms:created>
  <dcterms:modified xsi:type="dcterms:W3CDTF">2020-04-14T13:26:44Z</dcterms:modified>
</cp:coreProperties>
</file>